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ciones" state="visible" r:id="rId4"/>
    <sheet sheetId="2" name="Rubrica" state="visible" r:id="rId5"/>
    <sheet sheetId="3" name="Mapa de análisis" state="visible" r:id="rId6"/>
    <sheet sheetId="4" name="Hallazgos" state="visible" r:id="rId7"/>
    <sheet sheetId="5" name="Severidad" state="visible" r:id="rId8"/>
    <sheet sheetId="6" name="Resumen" state="visible" r:id="rId9"/>
  </sheets>
  <calcPr calcId="171027"/>
</workbook>
</file>

<file path=xl/sharedStrings.xml><?xml version="1.0" encoding="utf-8"?>
<sst xmlns="http://schemas.openxmlformats.org/spreadsheetml/2006/main" count="241" uniqueCount="186">
  <si>
    <t>Campo</t>
  </si>
  <si>
    <t>Valor</t>
  </si>
  <si>
    <t>Cliente / proyecto</t>
  </si>
  <si>
    <t>[Cliente] · [proyecto]</t>
  </si>
  <si>
    <t>Responsable</t>
  </si>
  <si>
    <t>[Nombre · rol]</t>
  </si>
  <si>
    <t>Fuente de los hallazgos</t>
  </si>
  <si>
    <t>[n entrevistas con recorrido guiado + revisión heurística]</t>
  </si>
  <si>
    <t>Versión de la plantilla</t>
  </si>
  <si>
    <t>v1.3 · última revisión 08/09/2026</t>
  </si>
  <si>
    <t>Orden de trabajo</t>
  </si>
  <si>
    <t>1. Lee la Rúbrica (hoja 2). No puntúes sin ella: los números solo significan algo si todo el equipo usa la misma escala. Ahí también están, a la derecha, las listas de los desplegables, incluida la de pasos del flujo que hay que reemplazar por la del producto propio.</t>
  </si>
  <si>
    <t>2. Si hubo análisis temático, llena el Mapa de análisis (hoja 3): una fila por cita, con su código, su categoría y su tema. Es el rastro que permite responder «de dónde salió este tema». Si los hallazgos vienen de un testeo, de una evaluación heurística o de analytics, esta hoja se salta.</t>
  </si>
  <si>
    <t>3. Escribe un hallazgo por fila en Hallazgos (hoja 4), con su Origen. Un hallazgo es un problema observado, no una recomendación. La columna ID se rellena sola.</t>
  </si>
  <si>
    <t>4. Copia la columna ID de Hallazgos y pégala COMO VALORES en la columna A de Severidad (hoja 5). Es una acción por sesión de análisis, no una por hallazgo, y es lo que conecta las dos hojas: las columnas Hallazgo y Paso del flujo se completan solas por ese ID.</t>
  </si>
  <si>
    <t>5. Puntúa Frecuencia, Impacto y Persistencia con los desplegables. Severidad, Nivel y Acción se calculan solas: no las escribas. La columna Esfuerzo la completa el equipo de desarrollo.</t>
  </si>
  <si>
    <t>6. El Resumen (hoja 6) se recalcula solo y excluye las filas marcadas EJ. Antes de compartir, mira que «Pendientes antes de compartir» dé 0.</t>
  </si>
  <si>
    <t>Los dos modos</t>
  </si>
  <si>
    <t>ENLAZADO, que es como viene. El hallazgo se escribe una vez, en Hallazgos, y Severidad lo trae por su ID (paso 4 de arriba). Es lo que mantiene entera la cadena evidencia, código, categoría, tema, hallazgo, severidad.</t>
  </si>
  <si>
    <t>AUTÓNOMO. Para usar Severidad sola: borra las fórmulas de B y C y escribe el hallazgo directo. Al hacerlo el vínculo con las dos primeras hojas se corta, y el Resumen deja de excluir bien las filas de ejemplo.</t>
  </si>
  <si>
    <t>Escribir encima de una fórmula sin borrarla deja la planilla a medio camino entre los dos modos. Elige uno. La columna Vínculo de Severidad lo dice fila por fila, y el Resumen lo cuenta arriba a la derecha.</t>
  </si>
  <si>
    <t>Nota de método y limitaciones</t>
  </si>
  <si>
    <t>La severidad es un juicio experto calibrado con la rúbrica, no una medición.</t>
  </si>
  <si>
    <t>Frecuencia se estima sobre las sesiones observadas, no sobre la población: "6 de 10 participantes" no es "60 % de los usuarios".</t>
  </si>
  <si>
    <t>La columna Esfuerzo la completa el equipo de desarrollo, no investigación.</t>
  </si>
  <si>
    <t>Dos evaluadores puntúan por separado y se discuten solo las filas con diferencia mayor a 1 punto.</t>
  </si>
  <si>
    <t>La trazabilidad está enlazada de la mitad para abajo, no entera. De Hallazgos a Severidad el vínculo es por ID y la planilla avisa si se rompe. Del Mapa de análisis a Hallazgos la correspondencia es por texto libre: el tema que escribes en una hoja y el que escribes en la otra se parecen porque los escribiste tú, no porque algo los ate. Es a propósito, el mapa es narrativo; pero esa mitad de la cadena la sostiene tu disciplina, no una fórmula.</t>
  </si>
  <si>
    <t>Antes de compartir: borrar los ejemplos</t>
  </si>
  <si>
    <t>Los ejemplos están en TRES hojas, no en una. Borrar solo los de Severidad deja los otros dos dentro del archivo que compartes.</t>
  </si>
  <si>
    <t>EL ORDEN IMPORTA, y es al revés de como se leen las hojas: primero Severidad, después Hallazgos, después Mapa de análisis.</t>
  </si>
  <si>
    <t>Por qué: la columna EJ de Severidad no es propia, la trae por BUSCARV desde Hallazgos. Si borras primero en Hallazgos, esa columna deja de resolver y esas filas salen de «Ejemplos sin borrar», aunque siguen ahí.</t>
  </si>
  <si>
    <t>1. Severidad: filtro de la columna K (EJ del hallazgo), seleccionar EJ, eliminar las filas visibles.</t>
  </si>
  <si>
    <t>2. Hallazgos: filtro de la columna G (EJ), seleccionar EJ, eliminar las filas visibles.</t>
  </si>
  <si>
    <t>3. Mapa de análisis: filtro de la columna G (EJ), seleccionar EJ, eliminar las filas visibles.</t>
  </si>
  <si>
    <t>4. Quitar los filtros. En el Resumen, «Pendientes antes de compartir» tiene que dar 0, y su desglose de la derecha también. Ese total no depende del orden: si borras Hallazgos primero, las filas de Severidad entran por «Filas sin vínculo», así que el número no baja hasta que se van de verdad. El orden de arriba te ahorra ese rodeo.</t>
  </si>
  <si>
    <t>Borrarlos no cambia ningún número del Resumen, que ya los excluía: solo saca los ejemplos del archivo.</t>
  </si>
  <si>
    <t>Accesibilidad de esta planilla</t>
  </si>
  <si>
    <t>Ningún nivel de severidad se distingue solo por color: cada celda lleva el número y la palabra (1 · Crítico).</t>
  </si>
  <si>
    <t>Los rellenos son tintes claros con texto navy, sobre 4,5:1.</t>
  </si>
  <si>
    <t>Tamaño mínimo 14 px (10,5 pt) en toda la planilla. Fila 1 fijada en cada hoja.</t>
  </si>
  <si>
    <t>Versión 1.3</t>
  </si>
  <si>
    <t>Movió las columnas de control al final de cada hoja, así que cambiaron las letras: en «Severidad», EJ pasó a K, Vínculo a L y Override a M. La planilla hace lo mismo que antes, pero una fórmula propia que apuntara a L o a M ahora encuentra otra columna.</t>
  </si>
  <si>
    <t>«Mapa de análisis» estrena su propia columna EJ, y el procedimiento de borrado de la hoja de instrucciones nombra las columnas nuevas. El Resumen agrega la columna «Sale de».</t>
  </si>
  <si>
    <t>El historial completo, con qué cambió en cada versión y desde cuándo: https://uxr.cl/es/plantillas/matriz-de-severidad/</t>
  </si>
  <si>
    <t>Frecuencia · columna D</t>
  </si>
  <si>
    <t>Puntaje</t>
  </si>
  <si>
    <t>Paso · REEMPLAZAR por los del flujo propio</t>
  </si>
  <si>
    <t>Esfuerzo</t>
  </si>
  <si>
    <t>Marca</t>
  </si>
  <si>
    <t>Origen</t>
  </si>
  <si>
    <t>Listas de los desplegables</t>
  </si>
  <si>
    <t>Etiqueta</t>
  </si>
  <si>
    <t>Criterio</t>
  </si>
  <si>
    <t>Registro</t>
  </si>
  <si>
    <t>EJ</t>
  </si>
  <si>
    <t>análisis temático</t>
  </si>
  <si>
    <t>Las columnas J a N no son parte de la rúbrica: son el origen de los desplegables de las hojas Hallazgos y Severidad.</t>
  </si>
  <si>
    <t>Todos</t>
  </si>
  <si>
    <t>Le pasó a 8 o más de cada 10 participantes</t>
  </si>
  <si>
    <t>Permisos</t>
  </si>
  <si>
    <t/>
  </si>
  <si>
    <t>sesión de testeo</t>
  </si>
  <si>
    <t>Para cambiar las opciones de un desplegable se edita su columna acá. Agregar valores debajo del último no basta: las validaciones apuntan a un rango fijo y hay que ampliarlo también.</t>
  </si>
  <si>
    <t>Mayoría</t>
  </si>
  <si>
    <t>Entre 5 y 7 de cada 10</t>
  </si>
  <si>
    <t>Datos personales</t>
  </si>
  <si>
    <t>evaluación heurística</t>
  </si>
  <si>
    <t>La lista «Paso» es la del caso de ejemplo —el registro de una app— y hay que reemplazarla por los pasos del flujo que estés evaluando.</t>
  </si>
  <si>
    <t>Algunos</t>
  </si>
  <si>
    <t>Entre 2 y 4 de cada 10</t>
  </si>
  <si>
    <t>Verificación</t>
  </si>
  <si>
    <t>analytics</t>
  </si>
  <si>
    <t>Aislado</t>
  </si>
  <si>
    <t>Un solo participante, sin patrón</t>
  </si>
  <si>
    <t>Vinculación</t>
  </si>
  <si>
    <t>Cierre</t>
  </si>
  <si>
    <t>Impacto · columna E</t>
  </si>
  <si>
    <t>Bloquea</t>
  </si>
  <si>
    <t>La tarea no se puede completar; el usuario abandona</t>
  </si>
  <si>
    <t>Retrasa</t>
  </si>
  <si>
    <t>Se completa, pero con reintentos o ayuda externa</t>
  </si>
  <si>
    <t>Molesta</t>
  </si>
  <si>
    <t>Genera duda o irritación, sin costo de tiempo relevante</t>
  </si>
  <si>
    <t>Cosmético</t>
  </si>
  <si>
    <t>Se nota, no afecta la tarea</t>
  </si>
  <si>
    <t>Persistencia · columna F</t>
  </si>
  <si>
    <t>No se supera</t>
  </si>
  <si>
    <t>Vuelve a ocurrir en cada intento, incluso avisado</t>
  </si>
  <si>
    <t>Se supera con esfuerzo</t>
  </si>
  <si>
    <t>Se aprende tras varios intentos</t>
  </si>
  <si>
    <t>Se supera al segundo intento</t>
  </si>
  <si>
    <t>Falla una vez y luego no</t>
  </si>
  <si>
    <t>Puntual</t>
  </si>
  <si>
    <t>Ocurrió una vez y no se repitió</t>
  </si>
  <si>
    <t>Escala de severidad · columnas G y H</t>
  </si>
  <si>
    <t>La severidad no es un promedio simple: es (2·Frecuencia + 2·Impacto + Persistencia) / 5. Frecuencia e impacto pesan doble.</t>
  </si>
  <si>
    <t>Override: un impacto 4 nunca baja de «2 · Mayor». La fórmula ya pondera el impacto al doble y aun así un hallazgo que bloquea la tarea pero le ocurrió a una sola persona da 2,2 y cae en Menor. Con 5 a 10 sesiones la frecuencia no distingue entre «es un caso de borde raro» y «no lo detectamos con esta muestra», y por eso el impacto manda. La columna Override de la hoja Severidad marca las filas donde actuó.</t>
  </si>
  <si>
    <t>Rango</t>
  </si>
  <si>
    <t>Nivel</t>
  </si>
  <si>
    <t>Qué implica</t>
  </si>
  <si>
    <t>3,5 – 4,0</t>
  </si>
  <si>
    <t>1 · Crítico</t>
  </si>
  <si>
    <t>Se corrige antes del próximo release</t>
  </si>
  <si>
    <t>2,5 – 3,4</t>
  </si>
  <si>
    <t>2 · Mayor</t>
  </si>
  <si>
    <t>Entra al backlog priorizado del trimestre</t>
  </si>
  <si>
    <t>1,5 – 2,4</t>
  </si>
  <si>
    <t>3 · Menor</t>
  </si>
  <si>
    <t>Se agrupa con otros cambios del mismo flujo</t>
  </si>
  <si>
    <t>1,0 – 1,4</t>
  </si>
  <si>
    <t>4 · Cosmético</t>
  </si>
  <si>
    <t>Se registra, no se prioriza</t>
  </si>
  <si>
    <t>Participante</t>
  </si>
  <si>
    <t>Sesión</t>
  </si>
  <si>
    <t>Cita textual (evidencia)</t>
  </si>
  <si>
    <t>Código inicial</t>
  </si>
  <si>
    <t>Categoría</t>
  </si>
  <si>
    <t>Tema</t>
  </si>
  <si>
    <t>P1</t>
  </si>
  <si>
    <t>S1</t>
  </si>
  <si>
    <t>"[cita textual, no parafraseada]"</t>
  </si>
  <si>
    <t>[código]</t>
  </si>
  <si>
    <t>[categoría]</t>
  </si>
  <si>
    <t>[tema]</t>
  </si>
  <si>
    <t>Para qué sirve esta hoja</t>
  </si>
  <si>
    <t>Es el rastro que permite responder «¿de dónde salió este tema?» sin volver a las transcripciones.</t>
  </si>
  <si>
    <t>Se llena solo si hubo análisis temático. Un hallazgo que viene de una sesión de testeo o de una evaluación heurística entra directo en Hallazgos, con su Origen.</t>
  </si>
  <si>
    <t>No se codifica acá. Esta hoja registra el camino, no lo reemplaza.</t>
  </si>
  <si>
    <t>ID</t>
  </si>
  <si>
    <t>Hallazgo</t>
  </si>
  <si>
    <t>Tema o referencia</t>
  </si>
  <si>
    <t>Paso del flujo</t>
  </si>
  <si>
    <t>Evidencia</t>
  </si>
  <si>
    <t>Puntuado</t>
  </si>
  <si>
    <t>Pide la clave del banco dentro de la app; el usuario cierra sin completar</t>
  </si>
  <si>
    <t>Desconfianza al vincular</t>
  </si>
  <si>
    <t>"Me está pidiendo mi clave del banco dentro de otra app. Aquí me salgo."</t>
  </si>
  <si>
    <t>El código de verificación llega después de que expira el temporizador en pantalla</t>
  </si>
  <si>
    <t>Tarea 2</t>
  </si>
  <si>
    <t>4 de 5 participantes reintentaron</t>
  </si>
  <si>
    <t>No queda claro por qué se pide el RUT antes de mostrar qué hace la app</t>
  </si>
  <si>
    <t>Costo antes del beneficio</t>
  </si>
  <si>
    <t>"¿Para qué quieren mi RUT si todavía no sé qué hace?"</t>
  </si>
  <si>
    <t>El texto de permisos usa lenguaje legal que nadie lee</t>
  </si>
  <si>
    <t>H4 · Consistencia</t>
  </si>
  <si>
    <t>Heurística 4</t>
  </si>
  <si>
    <t>El logo de la pantalla de bienvenida se ve pixelado en pantallas grandes</t>
  </si>
  <si>
    <t>H8 · Estética</t>
  </si>
  <si>
    <t>Heurística 8</t>
  </si>
  <si>
    <t>Frec.</t>
  </si>
  <si>
    <t>Imp.</t>
  </si>
  <si>
    <t>Pers.</t>
  </si>
  <si>
    <t>Sev.</t>
  </si>
  <si>
    <t>Esf.</t>
  </si>
  <si>
    <t>Acción</t>
  </si>
  <si>
    <t>EJ (del hallazgo)</t>
  </si>
  <si>
    <t>Vínculo</t>
  </si>
  <si>
    <t>Override</t>
  </si>
  <si>
    <t>H-001</t>
  </si>
  <si>
    <t>H-002</t>
  </si>
  <si>
    <t>H-003</t>
  </si>
  <si>
    <t>H-004</t>
  </si>
  <si>
    <t>H-005</t>
  </si>
  <si>
    <t>Indicador</t>
  </si>
  <si>
    <t>Sale de</t>
  </si>
  <si>
    <t>Pendientes antes de compartir · desglose</t>
  </si>
  <si>
    <t>Hallazgos reales</t>
  </si>
  <si>
    <t>Filas de Severidad con hallazgo, sin las de ejemplo</t>
  </si>
  <si>
    <t>Ejemplos sin borrar</t>
  </si>
  <si>
    <t>Severidad media</t>
  </si>
  <si>
    <t>Promedio de la columna Sev., sin las de ejemplo</t>
  </si>
  <si>
    <t>Filas sin vínculo</t>
  </si>
  <si>
    <t>Acción «Ahora»</t>
  </si>
  <si>
    <t>Filas con Acción = Ahora, sin las de ejemplo</t>
  </si>
  <si>
    <t>Filas en modo manual</t>
  </si>
  <si>
    <t>Pendientes antes de compartir</t>
  </si>
  <si>
    <t>Ejemplos, vínculos rotos y hallazgos sin puntuar · desglose a la derecha</t>
  </si>
  <si>
    <t>Hallazgos sin puntuar</t>
  </si>
  <si>
    <t>Distribución por nivel</t>
  </si>
  <si>
    <t>Recién descargada, «Ejemplos sin borrar» cuenta las filas de ejemplo que la plantilla trae puestas: ese número no es un error, es lo esperado hasta que las borres. Los cuatro llegan a 0 cuando la planilla está lista para compartir, y ahí su suma es el total de la izquierda. Si alguno no baja, revisa «Cómo se borran los datos de ejemplo» y «Los dos modos» en Instrucciones. Una fila de ejemplo a la que además le sobrescribieron el texto cuenta dos veces, una por cada cosa pendiente, así que el total puede ser mayor que la cantidad de filas involucradas.</t>
  </si>
  <si>
    <t>Nº</t>
  </si>
  <si>
    <t>Severidad por paso del flujo</t>
  </si>
  <si>
    <t>Rango de origen del gráfico. Se inserta desde acá y no desde Severidad, para que no se rompa al ordenar o filtrar.</t>
  </si>
  <si>
    <t>Paso</t>
  </si>
  <si>
    <t>Sev. media</t>
  </si>
  <si>
    <t>Hallazgos por origen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</si>
</sst>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color rgb="FFFFFFFF"/>
      <sz val="11"/>
      <name val="Inter"/>
    </font>
    <font>
      <sz val="10.5"/>
      <name val="Inter"/>
    </font>
    <font>
      <b/>
      <color rgb="FF162B39"/>
      <sz val="12"/>
      <name val="Inter"/>
    </font>
    <font>
      <color rgb="FF4D4D4D"/>
      <sz val="10.5"/>
      <name val="Inter"/>
    </font>
    <font>
      <color rgb="FF162B39"/>
      <sz val="10.5"/>
      <name val="Inter"/>
    </font>
  </fonts>
  <fills count="7">
    <fill>
      <patternFill patternType="none"/>
    </fill>
    <fill>
      <patternFill patternType="gray125"/>
    </fill>
    <fill>
      <patternFill patternType="solid">
        <fgColor rgb="FF1D3648"/>
      </patternFill>
    </fill>
    <fill>
      <patternFill patternType="solid">
        <fgColor rgb="FFF7D9D4"/>
      </patternFill>
    </fill>
    <fill>
      <patternFill patternType="solid">
        <fgColor rgb="FFFAE7CC"/>
      </patternFill>
    </fill>
    <fill>
      <patternFill patternType="solid">
        <fgColor rgb="FFF3EFE6"/>
      </patternFill>
    </fill>
    <fill>
      <patternFill patternType="solid">
        <fgColor rgb="FFF0F0F0"/>
      </patternFill>
    </fill>
  </fills>
  <borders count="2">
    <border>
      <left/>
      <right/>
      <top/>
      <bottom/>
      <diagonal/>
    </border>
    <border>
      <left style="thin">
        <color rgb="FFE0E0E0"/>
      </left>
      <right style="thin">
        <color rgb="FFE0E0E0"/>
      </right>
      <top style="thin">
        <color rgb="FFE0E0E0"/>
      </top>
      <bottom style="thin">
        <color rgb="FFE0E0E0"/>
      </bottom>
      <diagonal/>
    </border>
  </borders>
  <cellStyleXfs count="1">
    <xf numFmtId="0" fontId="0" fillId="0" borderId="0"/>
  </cellStyleXfs>
  <cellXfs count="14">
    <xf numFmtId="0" fontId="0" fillId="0" borderId="0" xfId="0"/>
    <xf numFmtId="0" fontId="1" fillId="0" borderId="0" xfId="0" applyFont="1"/>
    <xf numFmtId="0" fontId="1" fillId="2" borderId="0" xfId="0" applyFont="1" applyFill="1" applyAlignment="1">
      <alignment vertical="center" wrapText="1"/>
    </xf>
    <xf numFmtId="0" fontId="2" fillId="0" borderId="0" xfId="0" applyFont="1"/>
    <xf numFmtId="0" fontId="2" fillId="0" borderId="1" xfId="0" applyFont="1" applyBorder="1"/>
    <xf numFmtId="0" fontId="3" fillId="0" borderId="0" xfId="0" applyFont="1"/>
    <xf numFmtId="0" fontId="4" fillId="0" borderId="0" xfId="0" applyFont="1" applyAlignment="1">
      <alignment vertical="top" wrapText="1"/>
    </xf>
    <xf numFmtId="0" fontId="1" fillId="2" borderId="0" xfId="0" applyFont="1" applyFill="1"/>
    <xf numFmtId="0" fontId="5" fillId="0" borderId="0" xfId="0" applyFont="1"/>
    <xf numFmtId="0" fontId="5" fillId="3" borderId="1" xfId="0" applyFont="1" applyFill="1" applyBorder="1"/>
    <xf numFmtId="0" fontId="5" fillId="4" borderId="1" xfId="0" applyFont="1" applyFill="1" applyBorder="1"/>
    <xf numFmtId="0" fontId="5" fillId="5" borderId="1" xfId="0" applyFont="1" applyFill="1" applyBorder="1"/>
    <xf numFmtId="0" fontId="5" fillId="6" borderId="1" xfId="0" applyFont="1" applyFill="1" applyBorder="1"/>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96" customWidth="1"/>
  </cols>
  <sheetData>
    <row r="1" spans="1:2" s="1" customFormat="1" x14ac:dyDescent="0.25">
      <c r="A1" s="2" t="s">
        <v>0</v>
      </c>
      <c r="B1" s="2" t="s">
        <v>1</v>
      </c>
    </row>
    <row r="2" spans="1:2" s="3" customFormat="1" x14ac:dyDescent="0.25">
      <c r="A2" s="4" t="s">
        <v>2</v>
      </c>
      <c r="B2" s="4" t="s">
        <v>3</v>
      </c>
    </row>
    <row r="3" spans="1:2" s="3" customFormat="1" x14ac:dyDescent="0.25">
      <c r="A3" s="4" t="s">
        <v>4</v>
      </c>
      <c r="B3" s="4" t="s">
        <v>5</v>
      </c>
    </row>
    <row r="4" spans="1:2" s="3" customFormat="1" x14ac:dyDescent="0.25">
      <c r="A4" s="4" t="s">
        <v>6</v>
      </c>
      <c r="B4" s="4" t="s">
        <v>7</v>
      </c>
    </row>
    <row r="5" spans="1:2" s="3" customFormat="1" x14ac:dyDescent="0.25">
      <c r="A5" s="4" t="s">
        <v>8</v>
      </c>
      <c r="B5" s="4" t="s">
        <v>9</v>
      </c>
    </row>
    <row r="8" spans="1:1" x14ac:dyDescent="0.25">
      <c r="A8" s="5" t="s">
        <v>10</v>
      </c>
    </row>
    <row r="9" spans="1:1" x14ac:dyDescent="0.25">
      <c r="A9" s="6" t="s">
        <v>11</v>
      </c>
    </row>
    <row r="10" spans="1:1" x14ac:dyDescent="0.25">
      <c r="A10" s="6" t="s">
        <v>12</v>
      </c>
    </row>
    <row r="11" spans="1:1" x14ac:dyDescent="0.25">
      <c r="A11" s="6" t="s">
        <v>13</v>
      </c>
    </row>
    <row r="12" spans="1:1" x14ac:dyDescent="0.25">
      <c r="A12" s="6" t="s">
        <v>14</v>
      </c>
    </row>
    <row r="13" spans="1:1" x14ac:dyDescent="0.25">
      <c r="A13" s="6" t="s">
        <v>15</v>
      </c>
    </row>
    <row r="14" spans="1:1" x14ac:dyDescent="0.25">
      <c r="A14" s="6" t="s">
        <v>16</v>
      </c>
    </row>
    <row r="16" spans="1:1" x14ac:dyDescent="0.25">
      <c r="A16" s="5" t="s">
        <v>17</v>
      </c>
    </row>
    <row r="17" spans="1:1" x14ac:dyDescent="0.25">
      <c r="A17" s="6" t="s">
        <v>18</v>
      </c>
    </row>
    <row r="18" spans="1:1" x14ac:dyDescent="0.25">
      <c r="A18" s="6" t="s">
        <v>19</v>
      </c>
    </row>
    <row r="19" spans="1:1" x14ac:dyDescent="0.25">
      <c r="A19" s="6" t="s">
        <v>20</v>
      </c>
    </row>
    <row r="21" spans="1:1" x14ac:dyDescent="0.25">
      <c r="A21" s="5" t="s">
        <v>21</v>
      </c>
    </row>
    <row r="22" spans="1:1" x14ac:dyDescent="0.25">
      <c r="A22" s="6" t="s">
        <v>22</v>
      </c>
    </row>
    <row r="23" spans="1:1" x14ac:dyDescent="0.25">
      <c r="A23" s="6" t="s">
        <v>23</v>
      </c>
    </row>
    <row r="24" spans="1:1" x14ac:dyDescent="0.25">
      <c r="A24" s="6" t="s">
        <v>24</v>
      </c>
    </row>
    <row r="25" spans="1:1" x14ac:dyDescent="0.25">
      <c r="A25" s="6" t="s">
        <v>25</v>
      </c>
    </row>
    <row r="26" spans="1:1" x14ac:dyDescent="0.25">
      <c r="A26" s="6" t="s">
        <v>26</v>
      </c>
    </row>
    <row r="28" spans="1:1" x14ac:dyDescent="0.25">
      <c r="A28" s="5" t="s">
        <v>27</v>
      </c>
    </row>
    <row r="29" spans="1:1" x14ac:dyDescent="0.25">
      <c r="A29" s="6" t="s">
        <v>28</v>
      </c>
    </row>
    <row r="30" spans="1:1" x14ac:dyDescent="0.25">
      <c r="A30" s="6" t="s">
        <v>29</v>
      </c>
    </row>
    <row r="31" spans="1:1" x14ac:dyDescent="0.25">
      <c r="A31" s="6" t="s">
        <v>30</v>
      </c>
    </row>
    <row r="32" spans="1:1" x14ac:dyDescent="0.25">
      <c r="A32" s="6" t="s">
        <v>31</v>
      </c>
    </row>
    <row r="33" spans="1:1" x14ac:dyDescent="0.25">
      <c r="A33" s="6" t="s">
        <v>32</v>
      </c>
    </row>
    <row r="34" spans="1:1" x14ac:dyDescent="0.25">
      <c r="A34" s="6" t="s">
        <v>33</v>
      </c>
    </row>
    <row r="35" spans="1:1" x14ac:dyDescent="0.25">
      <c r="A35" s="6" t="s">
        <v>34</v>
      </c>
    </row>
    <row r="36" spans="1:1" x14ac:dyDescent="0.25">
      <c r="A36" s="6" t="s">
        <v>35</v>
      </c>
    </row>
    <row r="38" spans="1:1" x14ac:dyDescent="0.25">
      <c r="A38" s="5" t="s">
        <v>36</v>
      </c>
    </row>
    <row r="39" spans="1:1" x14ac:dyDescent="0.25">
      <c r="A39" s="6" t="s">
        <v>37</v>
      </c>
    </row>
    <row r="40" spans="1:1" x14ac:dyDescent="0.25">
      <c r="A40" s="6" t="s">
        <v>38</v>
      </c>
    </row>
    <row r="41" spans="1:1" x14ac:dyDescent="0.25">
      <c r="A41" s="6" t="s">
        <v>39</v>
      </c>
    </row>
    <row r="43" spans="1:1" x14ac:dyDescent="0.25">
      <c r="A43" s="5" t="s">
        <v>40</v>
      </c>
    </row>
    <row r="44" spans="1:1" x14ac:dyDescent="0.25">
      <c r="A44" s="6" t="s">
        <v>41</v>
      </c>
    </row>
    <row r="45" spans="1:1" x14ac:dyDescent="0.25">
      <c r="A45" s="6" t="s">
        <v>42</v>
      </c>
    </row>
    <row r="46" spans="1:1" x14ac:dyDescent="0.25">
      <c r="A46" s="6"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30" customWidth="1"/>
    <col min="3" max="3" width="62" customWidth="1"/>
    <col min="10" max="14" width="20" customWidth="1"/>
    <col min="16" max="16" width="46" customWidth="1"/>
  </cols>
  <sheetData>
    <row r="1" spans="1:16" x14ac:dyDescent="0.25">
      <c r="A1" s="5" t="s">
        <v>44</v>
      </c>
      <c r="J1" s="7" t="s">
        <v>45</v>
      </c>
      <c r="K1" s="7" t="s">
        <v>46</v>
      </c>
      <c r="L1" s="7" t="s">
        <v>47</v>
      </c>
      <c r="M1" s="7" t="s">
        <v>48</v>
      </c>
      <c r="N1" s="7" t="s">
        <v>49</v>
      </c>
      <c r="P1" s="7" t="s">
        <v>50</v>
      </c>
    </row>
    <row r="2" spans="1:16" s="1" customFormat="1" x14ac:dyDescent="0.25">
      <c r="A2" s="2" t="s">
        <v>1</v>
      </c>
      <c r="B2" s="2" t="s">
        <v>51</v>
      </c>
      <c r="C2" s="2" t="s">
        <v>52</v>
      </c>
      <c r="J2" s="4">
        <v>4</v>
      </c>
      <c r="K2" s="4" t="s">
        <v>53</v>
      </c>
      <c r="L2" s="4">
        <v>1</v>
      </c>
      <c r="M2" s="4" t="s">
        <v>54</v>
      </c>
      <c r="N2" s="4" t="s">
        <v>55</v>
      </c>
      <c r="P2" s="6" t="s">
        <v>56</v>
      </c>
    </row>
    <row r="3" spans="1:16" s="3" customFormat="1" x14ac:dyDescent="0.25">
      <c r="A3" s="4">
        <v>4</v>
      </c>
      <c r="B3" s="4" t="s">
        <v>57</v>
      </c>
      <c r="C3" s="4" t="s">
        <v>58</v>
      </c>
      <c r="J3" s="4">
        <v>3</v>
      </c>
      <c r="K3" s="4" t="s">
        <v>59</v>
      </c>
      <c r="L3" s="4">
        <v>2</v>
      </c>
      <c r="M3" s="4" t="s">
        <v>60</v>
      </c>
      <c r="N3" s="4" t="s">
        <v>61</v>
      </c>
      <c r="P3" s="6" t="s">
        <v>62</v>
      </c>
    </row>
    <row r="4" spans="1:16" s="3" customFormat="1" x14ac:dyDescent="0.25">
      <c r="A4" s="4">
        <v>3</v>
      </c>
      <c r="B4" s="4" t="s">
        <v>63</v>
      </c>
      <c r="C4" s="4" t="s">
        <v>64</v>
      </c>
      <c r="J4" s="4">
        <v>2</v>
      </c>
      <c r="K4" s="4" t="s">
        <v>65</v>
      </c>
      <c r="L4" s="4">
        <v>3</v>
      </c>
      <c r="N4" s="4" t="s">
        <v>66</v>
      </c>
      <c r="P4" s="6" t="s">
        <v>67</v>
      </c>
    </row>
    <row r="5" spans="1:14" s="3" customFormat="1" x14ac:dyDescent="0.25">
      <c r="A5" s="4">
        <v>2</v>
      </c>
      <c r="B5" s="4" t="s">
        <v>68</v>
      </c>
      <c r="C5" s="4" t="s">
        <v>69</v>
      </c>
      <c r="J5" s="4">
        <v>1</v>
      </c>
      <c r="K5" s="4" t="s">
        <v>70</v>
      </c>
      <c r="N5" s="4" t="s">
        <v>71</v>
      </c>
    </row>
    <row r="6" spans="1:11" s="3" customFormat="1" x14ac:dyDescent="0.25">
      <c r="A6" s="4">
        <v>1</v>
      </c>
      <c r="B6" s="4" t="s">
        <v>72</v>
      </c>
      <c r="C6" s="4" t="s">
        <v>73</v>
      </c>
      <c r="K6" s="4" t="s">
        <v>74</v>
      </c>
    </row>
    <row r="7" spans="11:11" x14ac:dyDescent="0.25">
      <c r="K7" s="4" t="s">
        <v>75</v>
      </c>
    </row>
    <row r="8" spans="1:1" x14ac:dyDescent="0.25">
      <c r="A8" s="5" t="s">
        <v>76</v>
      </c>
    </row>
    <row r="9" spans="1:3" s="1" customFormat="1" x14ac:dyDescent="0.25">
      <c r="A9" s="2" t="s">
        <v>1</v>
      </c>
      <c r="B9" s="2" t="s">
        <v>51</v>
      </c>
      <c r="C9" s="2" t="s">
        <v>52</v>
      </c>
    </row>
    <row r="10" spans="1:3" s="3" customFormat="1" x14ac:dyDescent="0.25">
      <c r="A10" s="4">
        <v>4</v>
      </c>
      <c r="B10" s="4" t="s">
        <v>77</v>
      </c>
      <c r="C10" s="4" t="s">
        <v>78</v>
      </c>
    </row>
    <row r="11" spans="1:3" s="3" customFormat="1" x14ac:dyDescent="0.25">
      <c r="A11" s="4">
        <v>3</v>
      </c>
      <c r="B11" s="4" t="s">
        <v>79</v>
      </c>
      <c r="C11" s="4" t="s">
        <v>80</v>
      </c>
    </row>
    <row r="12" spans="1:3" s="3" customFormat="1" x14ac:dyDescent="0.25">
      <c r="A12" s="4">
        <v>2</v>
      </c>
      <c r="B12" s="4" t="s">
        <v>81</v>
      </c>
      <c r="C12" s="4" t="s">
        <v>82</v>
      </c>
    </row>
    <row r="13" spans="1:3" s="3" customFormat="1" x14ac:dyDescent="0.25">
      <c r="A13" s="4">
        <v>1</v>
      </c>
      <c r="B13" s="4" t="s">
        <v>83</v>
      </c>
      <c r="C13" s="4" t="s">
        <v>84</v>
      </c>
    </row>
    <row r="15" spans="1:1" x14ac:dyDescent="0.25">
      <c r="A15" s="5" t="s">
        <v>85</v>
      </c>
    </row>
    <row r="16" spans="1:3" s="1" customFormat="1" x14ac:dyDescent="0.25">
      <c r="A16" s="2" t="s">
        <v>1</v>
      </c>
      <c r="B16" s="2" t="s">
        <v>51</v>
      </c>
      <c r="C16" s="2" t="s">
        <v>52</v>
      </c>
    </row>
    <row r="17" spans="1:3" s="3" customFormat="1" x14ac:dyDescent="0.25">
      <c r="A17" s="4">
        <v>4</v>
      </c>
      <c r="B17" s="4" t="s">
        <v>86</v>
      </c>
      <c r="C17" s="4" t="s">
        <v>87</v>
      </c>
    </row>
    <row r="18" spans="1:3" s="3" customFormat="1" x14ac:dyDescent="0.25">
      <c r="A18" s="4">
        <v>3</v>
      </c>
      <c r="B18" s="4" t="s">
        <v>88</v>
      </c>
      <c r="C18" s="4" t="s">
        <v>89</v>
      </c>
    </row>
    <row r="19" spans="1:3" s="3" customFormat="1" x14ac:dyDescent="0.25">
      <c r="A19" s="4">
        <v>2</v>
      </c>
      <c r="B19" s="4" t="s">
        <v>90</v>
      </c>
      <c r="C19" s="4" t="s">
        <v>91</v>
      </c>
    </row>
    <row r="20" spans="1:3" s="3" customFormat="1" x14ac:dyDescent="0.25">
      <c r="A20" s="4">
        <v>1</v>
      </c>
      <c r="B20" s="4" t="s">
        <v>92</v>
      </c>
      <c r="C20" s="4" t="s">
        <v>93</v>
      </c>
    </row>
    <row r="22" spans="1:1" x14ac:dyDescent="0.25">
      <c r="A22" s="5" t="s">
        <v>94</v>
      </c>
    </row>
    <row r="23" spans="1:1" x14ac:dyDescent="0.25">
      <c r="A23" s="6" t="s">
        <v>95</v>
      </c>
    </row>
    <row r="24" spans="1:1" x14ac:dyDescent="0.25">
      <c r="A24" s="6" t="s">
        <v>96</v>
      </c>
    </row>
    <row r="26" spans="1:3" s="1" customFormat="1" x14ac:dyDescent="0.25">
      <c r="A26" s="2" t="s">
        <v>97</v>
      </c>
      <c r="B26" s="2" t="s">
        <v>98</v>
      </c>
      <c r="C26" s="2" t="s">
        <v>99</v>
      </c>
    </row>
    <row r="27" spans="1:3" s="8" customFormat="1" x14ac:dyDescent="0.25">
      <c r="A27" s="9" t="s">
        <v>100</v>
      </c>
      <c r="B27" s="9" t="s">
        <v>101</v>
      </c>
      <c r="C27" s="9" t="s">
        <v>102</v>
      </c>
    </row>
    <row r="28" spans="1:3" s="8" customFormat="1" x14ac:dyDescent="0.25">
      <c r="A28" s="10" t="s">
        <v>103</v>
      </c>
      <c r="B28" s="10" t="s">
        <v>104</v>
      </c>
      <c r="C28" s="10" t="s">
        <v>105</v>
      </c>
    </row>
    <row r="29" spans="1:3" s="8" customFormat="1" x14ac:dyDescent="0.25">
      <c r="A29" s="11" t="s">
        <v>106</v>
      </c>
      <c r="B29" s="11" t="s">
        <v>107</v>
      </c>
      <c r="C29" s="11" t="s">
        <v>108</v>
      </c>
    </row>
    <row r="30" spans="1:3" s="8" customFormat="1" x14ac:dyDescent="0.25">
      <c r="A30" s="12" t="s">
        <v>109</v>
      </c>
      <c r="B30" s="12" t="s">
        <v>110</v>
      </c>
      <c r="C30" s="12" t="s">
        <v>111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2" customWidth="1"/>
    <col min="3" max="3" width="62" customWidth="1"/>
    <col min="4" max="4" width="26" customWidth="1"/>
    <col min="5" max="5" width="24" customWidth="1"/>
    <col min="6" max="6" width="26" customWidth="1"/>
    <col min="7" max="7" width="8" customWidth="1"/>
  </cols>
  <sheetData>
    <row r="1" spans="1:7" s="1" customFormat="1" x14ac:dyDescent="0.25">
      <c r="A1" s="2" t="s">
        <v>112</v>
      </c>
      <c r="B1" s="2" t="s">
        <v>113</v>
      </c>
      <c r="C1" s="2" t="s">
        <v>114</v>
      </c>
      <c r="D1" s="2" t="s">
        <v>115</v>
      </c>
      <c r="E1" s="2" t="s">
        <v>116</v>
      </c>
      <c r="F1" s="2" t="s">
        <v>117</v>
      </c>
      <c r="G1" s="2" t="s">
        <v>54</v>
      </c>
    </row>
    <row r="2" spans="1:7" s="3" customFormat="1" x14ac:dyDescent="0.25">
      <c r="A2" s="13" t="s">
        <v>118</v>
      </c>
      <c r="B2" s="13" t="s">
        <v>119</v>
      </c>
      <c r="C2" s="13" t="s">
        <v>120</v>
      </c>
      <c r="D2" s="13" t="s">
        <v>121</v>
      </c>
      <c r="E2" s="13" t="s">
        <v>122</v>
      </c>
      <c r="F2" s="13" t="s">
        <v>123</v>
      </c>
      <c r="G2" s="13" t="s">
        <v>54</v>
      </c>
    </row>
    <row r="5" spans="1:1" x14ac:dyDescent="0.25">
      <c r="A5" s="5" t="s">
        <v>124</v>
      </c>
    </row>
    <row r="6" spans="1:1" x14ac:dyDescent="0.25">
      <c r="A6" s="6" t="s">
        <v>125</v>
      </c>
    </row>
    <row r="7" spans="1:1" x14ac:dyDescent="0.25">
      <c r="A7" s="6" t="s">
        <v>126</v>
      </c>
    </row>
    <row r="8" spans="1:1" x14ac:dyDescent="0.25">
      <c r="A8" s="6" t="s">
        <v>127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62" customWidth="1"/>
    <col min="3" max="3" width="22" customWidth="1"/>
    <col min="4" max="4" width="26" customWidth="1"/>
    <col min="5" max="5" width="20" customWidth="1"/>
    <col min="6" max="6" width="44" customWidth="1"/>
    <col min="7" max="7" width="8" customWidth="1"/>
    <col min="8" max="8" width="16" customWidth="1"/>
  </cols>
  <sheetData>
    <row r="1" spans="1:8" s="1" customFormat="1" x14ac:dyDescent="0.25">
      <c r="A1" s="2" t="s">
        <v>128</v>
      </c>
      <c r="B1" s="2" t="s">
        <v>129</v>
      </c>
      <c r="C1" s="2" t="s">
        <v>49</v>
      </c>
      <c r="D1" s="2" t="s">
        <v>130</v>
      </c>
      <c r="E1" s="2" t="s">
        <v>131</v>
      </c>
      <c r="F1" s="2" t="s">
        <v>132</v>
      </c>
      <c r="G1" s="2" t="s">
        <v>54</v>
      </c>
      <c r="H1" s="2" t="s">
        <v>133</v>
      </c>
    </row>
    <row r="2" spans="1:8" s="3" customFormat="1" x14ac:dyDescent="0.25">
      <c r="A2" s="13">
        <f>IF($B2="","","H-"&amp;TEXT(ROW()-1,"000"))</f>
      </c>
      <c r="B2" s="13" t="s">
        <v>134</v>
      </c>
      <c r="C2" s="13" t="s">
        <v>55</v>
      </c>
      <c r="D2" s="13" t="s">
        <v>135</v>
      </c>
      <c r="E2" s="13" t="s">
        <v>74</v>
      </c>
      <c r="F2" s="13" t="s">
        <v>136</v>
      </c>
      <c r="G2" s="13" t="s">
        <v>54</v>
      </c>
      <c r="H2" s="13">
        <f>IF($B2="","",IF(COUNTIF(Severidad!$A$2:$A$1000,$A2)=0,"sin puntuar","ok"))</f>
      </c>
    </row>
    <row r="3" spans="1:8" s="3" customFormat="1" x14ac:dyDescent="0.25">
      <c r="A3" s="13">
        <f>IF($B3="","","H-"&amp;TEXT(ROW()-1,"000"))</f>
      </c>
      <c r="B3" s="13" t="s">
        <v>137</v>
      </c>
      <c r="C3" s="13" t="s">
        <v>61</v>
      </c>
      <c r="D3" s="13" t="s">
        <v>138</v>
      </c>
      <c r="E3" s="13" t="s">
        <v>70</v>
      </c>
      <c r="F3" s="13" t="s">
        <v>139</v>
      </c>
      <c r="G3" s="13" t="s">
        <v>54</v>
      </c>
      <c r="H3" s="13">
        <f>IF($B3="","",IF(COUNTIF(Severidad!$A$2:$A$1000,$A3)=0,"sin puntuar","ok"))</f>
      </c>
    </row>
    <row r="4" spans="1:8" s="3" customFormat="1" x14ac:dyDescent="0.25">
      <c r="A4" s="13">
        <f>IF($B4="","","H-"&amp;TEXT(ROW()-1,"000"))</f>
      </c>
      <c r="B4" s="13" t="s">
        <v>140</v>
      </c>
      <c r="C4" s="13" t="s">
        <v>55</v>
      </c>
      <c r="D4" s="13" t="s">
        <v>141</v>
      </c>
      <c r="E4" s="13" t="s">
        <v>65</v>
      </c>
      <c r="F4" s="13" t="s">
        <v>142</v>
      </c>
      <c r="G4" s="13" t="s">
        <v>54</v>
      </c>
      <c r="H4" s="13">
        <f>IF($B4="","",IF(COUNTIF(Severidad!$A$2:$A$1000,$A4)=0,"sin puntuar","ok"))</f>
      </c>
    </row>
    <row r="5" spans="1:8" s="3" customFormat="1" x14ac:dyDescent="0.25">
      <c r="A5" s="13">
        <f>IF($B5="","","H-"&amp;TEXT(ROW()-1,"000"))</f>
      </c>
      <c r="B5" s="13" t="s">
        <v>143</v>
      </c>
      <c r="C5" s="13" t="s">
        <v>66</v>
      </c>
      <c r="D5" s="13" t="s">
        <v>144</v>
      </c>
      <c r="E5" s="13" t="s">
        <v>59</v>
      </c>
      <c r="F5" s="13" t="s">
        <v>145</v>
      </c>
      <c r="G5" s="13" t="s">
        <v>54</v>
      </c>
      <c r="H5" s="13">
        <f>IF($B5="","",IF(COUNTIF(Severidad!$A$2:$A$1000,$A5)=0,"sin puntuar","ok"))</f>
      </c>
    </row>
    <row r="6" spans="1:8" s="3" customFormat="1" x14ac:dyDescent="0.25">
      <c r="A6" s="13">
        <f>IF($B6="","","H-"&amp;TEXT(ROW()-1,"000"))</f>
      </c>
      <c r="B6" s="13" t="s">
        <v>146</v>
      </c>
      <c r="C6" s="13" t="s">
        <v>66</v>
      </c>
      <c r="D6" s="13" t="s">
        <v>147</v>
      </c>
      <c r="E6" s="13" t="s">
        <v>53</v>
      </c>
      <c r="F6" s="13" t="s">
        <v>148</v>
      </c>
      <c r="G6" s="13" t="s">
        <v>54</v>
      </c>
      <c r="H6" s="13">
        <f>IF($B6="","",IF(COUNTIF(Severidad!$A$2:$A$1000,$A6)=0,"sin puntuar","ok"))</f>
      </c>
    </row>
    <row r="7" spans="1:8" x14ac:dyDescent="0.25">
      <c r="A7">
        <f>IF($B7="","","H-"&amp;TEXT(ROW()-1,"000"))</f>
      </c>
      <c r="H7">
        <f>IF($B7="","",IF(COUNTIF(Severidad!$A$2:$A$1000,$A7)=0,"sin puntuar","ok"))</f>
      </c>
    </row>
  </sheetData>
  <autoFilter ref="A1:H1000"/>
  <dataValidations count="3">
    <dataValidation type="list" showErrorMessage="1" errorStyle="stop" errorTitle="Valor fuera de la lista" error="Usa uno de los valores de la hoja Rubrica." sqref="C2:C1000">
      <formula1>=Rubrica!$N$2:$N$5</formula1>
    </dataValidation>
    <dataValidation type="list" showErrorMessage="1" errorStyle="stop" errorTitle="Valor fuera de la lista" error="Usa uno de los valores de la hoja Rubrica." sqref="E2:E1000">
      <formula1>=Rubrica!$K$2:$K$7</formula1>
    </dataValidation>
    <dataValidation type="list" allowBlank="1" showErrorMessage="1" errorStyle="stop" errorTitle="Valor fuera de la lista" error="Usa uno de los valores de la hoja Rubrica." sqref="G2:G1000">
      <formula1>=Rubrica!$M$2:$M$3</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62" customWidth="1"/>
    <col min="3" max="3" width="20" customWidth="1"/>
    <col min="8" max="8" width="16" customWidth="1"/>
    <col min="10" max="10" width="14" customWidth="1"/>
    <col min="11" max="11" width="16" customWidth="1"/>
    <col min="12" max="12" width="18" customWidth="1"/>
    <col min="13" max="13" width="12" customWidth="1"/>
  </cols>
  <sheetData>
    <row r="1" spans="1:13" s="1" customFormat="1" x14ac:dyDescent="0.25">
      <c r="A1" s="2" t="s">
        <v>128</v>
      </c>
      <c r="B1" s="2" t="s">
        <v>129</v>
      </c>
      <c r="C1" s="2" t="s">
        <v>131</v>
      </c>
      <c r="D1" s="2" t="s">
        <v>149</v>
      </c>
      <c r="E1" s="2" t="s">
        <v>150</v>
      </c>
      <c r="F1" s="2" t="s">
        <v>151</v>
      </c>
      <c r="G1" s="2" t="s">
        <v>152</v>
      </c>
      <c r="H1" s="2" t="s">
        <v>98</v>
      </c>
      <c r="I1" s="2" t="s">
        <v>153</v>
      </c>
      <c r="J1" s="2" t="s">
        <v>154</v>
      </c>
      <c r="K1" s="2" t="s">
        <v>155</v>
      </c>
      <c r="L1" s="2" t="s">
        <v>156</v>
      </c>
      <c r="M1" s="2" t="s">
        <v>157</v>
      </c>
    </row>
    <row r="2" spans="1:13" s="3" customFormat="1" x14ac:dyDescent="0.25">
      <c r="A2" s="13" t="s">
        <v>158</v>
      </c>
      <c r="B2" s="13">
        <f>IF($A2="","",IFERROR(VLOOKUP($A2,Hallazgos!$A:$H,2,FALSE),""))</f>
      </c>
      <c r="C2" s="13">
        <f>IF($A2="","",IFERROR(VLOOKUP($A2,Hallazgos!$A:$H,5,FALSE),""))</f>
      </c>
      <c r="D2" s="13">
        <v>3</v>
      </c>
      <c r="E2" s="13">
        <v>4</v>
      </c>
      <c r="F2" s="13">
        <v>4</v>
      </c>
      <c r="G2" s="13">
        <f>IF(COUNTA(D2:F2)&lt;3,"",ROUND(D2*0.4+E2*0.4+F2*0.2,1))</f>
      </c>
      <c r="H2" s="13">
        <f>IF(G2="","",IF(E2=4,IF(G2&gt;=3.5,"1 · Crítico","2 · Mayor"),IF(G2&gt;=3.5,"1 · Crítico",IF(G2&gt;=2.5,"2 · Mayor",IF(G2&gt;=1.5,"3 · Menor",IF(G2&gt;0,"4 · Cosmético",""))))))</f>
      </c>
      <c r="I2" s="13">
        <v>3</v>
      </c>
      <c r="J2" s="13">
        <f>IF(OR(G2="",I2=""),"",IF(AND(G2&gt;=2.5,I2&lt;=2),"Ahora",IF(G2&gt;=2.5,"Planificar",IF(I2&lt;=2,"Rellenar","Descartar"))))</f>
      </c>
      <c r="K2" s="13">
        <f>IF($A2="","",IFERROR(VLOOKUP($A2,Hallazgos!$A:$H,7,FALSE),""))</f>
      </c>
      <c r="L2" s="13">
        <f>IF($A2="","",IF(COUNTIF(Hallazgos!$A$2:$A$1000,$A2)=0,"sin vínculo",IF(EXACT($B2,IFERROR(VLOOKUP($A2,Hallazgos!$A:$H,2,FALSE),"")),"ok","texto divergente")))</f>
      </c>
      <c r="M2" s="13">
        <f>IF(OR(G2="",E2&lt;&gt;4),"",IF(G2&lt;2.5,"sí",""))</f>
      </c>
    </row>
    <row r="3" spans="1:13" s="3" customFormat="1" x14ac:dyDescent="0.25">
      <c r="A3" s="13" t="s">
        <v>159</v>
      </c>
      <c r="B3" s="13">
        <f>IF($A3="","",IFERROR(VLOOKUP($A3,Hallazgos!$A:$H,2,FALSE),""))</f>
      </c>
      <c r="C3" s="13">
        <f>IF($A3="","",IFERROR(VLOOKUP($A3,Hallazgos!$A:$H,5,FALSE),""))</f>
      </c>
      <c r="D3" s="13">
        <v>4</v>
      </c>
      <c r="E3" s="13">
        <v>4</v>
      </c>
      <c r="F3" s="13">
        <v>3</v>
      </c>
      <c r="G3" s="13">
        <f>IF(COUNTA(D3:F3)&lt;3,"",ROUND(D3*0.4+E3*0.4+F3*0.2,1))</f>
      </c>
      <c r="H3" s="13">
        <f>IF(G3="","",IF(E3=4,IF(G3&gt;=3.5,"1 · Crítico","2 · Mayor"),IF(G3&gt;=3.5,"1 · Crítico",IF(G3&gt;=2.5,"2 · Mayor",IF(G3&gt;=1.5,"3 · Menor",IF(G3&gt;0,"4 · Cosmético",""))))))</f>
      </c>
      <c r="I3" s="13">
        <v>1</v>
      </c>
      <c r="J3" s="13">
        <f>IF(OR(G3="",I3=""),"",IF(AND(G3&gt;=2.5,I3&lt;=2),"Ahora",IF(G3&gt;=2.5,"Planificar",IF(I3&lt;=2,"Rellenar","Descartar"))))</f>
      </c>
      <c r="K3" s="13">
        <f>IF($A3="","",IFERROR(VLOOKUP($A3,Hallazgos!$A:$H,7,FALSE),""))</f>
      </c>
      <c r="L3" s="13">
        <f>IF($A3="","",IF(COUNTIF(Hallazgos!$A$2:$A$1000,$A3)=0,"sin vínculo",IF(EXACT($B3,IFERROR(VLOOKUP($A3,Hallazgos!$A:$H,2,FALSE),"")),"ok","texto divergente")))</f>
      </c>
      <c r="M3" s="13">
        <f>IF(OR(G3="",E3&lt;&gt;4),"",IF(G3&lt;2.5,"sí",""))</f>
      </c>
    </row>
    <row r="4" spans="1:13" s="3" customFormat="1" x14ac:dyDescent="0.25">
      <c r="A4" s="13" t="s">
        <v>160</v>
      </c>
      <c r="B4" s="13">
        <f>IF($A4="","",IFERROR(VLOOKUP($A4,Hallazgos!$A:$H,2,FALSE),""))</f>
      </c>
      <c r="C4" s="13">
        <f>IF($A4="","",IFERROR(VLOOKUP($A4,Hallazgos!$A:$H,5,FALSE),""))</f>
      </c>
      <c r="D4" s="13">
        <v>3</v>
      </c>
      <c r="E4" s="13">
        <v>3</v>
      </c>
      <c r="F4" s="13">
        <v>2</v>
      </c>
      <c r="G4" s="13">
        <f>IF(COUNTA(D4:F4)&lt;3,"",ROUND(D4*0.4+E4*0.4+F4*0.2,1))</f>
      </c>
      <c r="H4" s="13">
        <f>IF(G4="","",IF(E4=4,IF(G4&gt;=3.5,"1 · Crítico","2 · Mayor"),IF(G4&gt;=3.5,"1 · Crítico",IF(G4&gt;=2.5,"2 · Mayor",IF(G4&gt;=1.5,"3 · Menor",IF(G4&gt;0,"4 · Cosmético",""))))))</f>
      </c>
      <c r="I4" s="13">
        <v>1</v>
      </c>
      <c r="J4" s="13">
        <f>IF(OR(G4="",I4=""),"",IF(AND(G4&gt;=2.5,I4&lt;=2),"Ahora",IF(G4&gt;=2.5,"Planificar",IF(I4&lt;=2,"Rellenar","Descartar"))))</f>
      </c>
      <c r="K4" s="13">
        <f>IF($A4="","",IFERROR(VLOOKUP($A4,Hallazgos!$A:$H,7,FALSE),""))</f>
      </c>
      <c r="L4" s="13">
        <f>IF($A4="","",IF(COUNTIF(Hallazgos!$A$2:$A$1000,$A4)=0,"sin vínculo",IF(EXACT($B4,IFERROR(VLOOKUP($A4,Hallazgos!$A:$H,2,FALSE),"")),"ok","texto divergente")))</f>
      </c>
      <c r="M4" s="13">
        <f>IF(OR(G4="",E4&lt;&gt;4),"",IF(G4&lt;2.5,"sí",""))</f>
      </c>
    </row>
    <row r="5" spans="1:13" s="3" customFormat="1" x14ac:dyDescent="0.25">
      <c r="A5" s="13" t="s">
        <v>161</v>
      </c>
      <c r="B5" s="13">
        <f>IF($A5="","",IFERROR(VLOOKUP($A5,Hallazgos!$A:$H,2,FALSE),""))</f>
      </c>
      <c r="C5" s="13">
        <f>IF($A5="","",IFERROR(VLOOKUP($A5,Hallazgos!$A:$H,5,FALSE),""))</f>
      </c>
      <c r="D5" s="13">
        <v>4</v>
      </c>
      <c r="E5" s="13">
        <v>2</v>
      </c>
      <c r="F5" s="13">
        <v>2</v>
      </c>
      <c r="G5" s="13">
        <f>IF(COUNTA(D5:F5)&lt;3,"",ROUND(D5*0.4+E5*0.4+F5*0.2,1))</f>
      </c>
      <c r="H5" s="13">
        <f>IF(G5="","",IF(E5=4,IF(G5&gt;=3.5,"1 · Crítico","2 · Mayor"),IF(G5&gt;=3.5,"1 · Crítico",IF(G5&gt;=2.5,"2 · Mayor",IF(G5&gt;=1.5,"3 · Menor",IF(G5&gt;0,"4 · Cosmético",""))))))</f>
      </c>
      <c r="I5" s="13">
        <v>1</v>
      </c>
      <c r="J5" s="13">
        <f>IF(OR(G5="",I5=""),"",IF(AND(G5&gt;=2.5,I5&lt;=2),"Ahora",IF(G5&gt;=2.5,"Planificar",IF(I5&lt;=2,"Rellenar","Descartar"))))</f>
      </c>
      <c r="K5" s="13">
        <f>IF($A5="","",IFERROR(VLOOKUP($A5,Hallazgos!$A:$H,7,FALSE),""))</f>
      </c>
      <c r="L5" s="13">
        <f>IF($A5="","",IF(COUNTIF(Hallazgos!$A$2:$A$1000,$A5)=0,"sin vínculo",IF(EXACT($B5,IFERROR(VLOOKUP($A5,Hallazgos!$A:$H,2,FALSE),"")),"ok","texto divergente")))</f>
      </c>
      <c r="M5" s="13">
        <f>IF(OR(G5="",E5&lt;&gt;4),"",IF(G5&lt;2.5,"sí",""))</f>
      </c>
    </row>
    <row r="6" spans="1:13" s="3" customFormat="1" x14ac:dyDescent="0.25">
      <c r="A6" s="13" t="s">
        <v>162</v>
      </c>
      <c r="B6" s="13">
        <f>IF($A6="","",IFERROR(VLOOKUP($A6,Hallazgos!$A:$H,2,FALSE),""))</f>
      </c>
      <c r="C6" s="13">
        <f>IF($A6="","",IFERROR(VLOOKUP($A6,Hallazgos!$A:$H,5,FALSE),""))</f>
      </c>
      <c r="D6" s="13">
        <v>2</v>
      </c>
      <c r="E6" s="13">
        <v>1</v>
      </c>
      <c r="F6" s="13">
        <v>1</v>
      </c>
      <c r="G6" s="13">
        <f>IF(COUNTA(D6:F6)&lt;3,"",ROUND(D6*0.4+E6*0.4+F6*0.2,1))</f>
      </c>
      <c r="H6" s="13">
        <f>IF(G6="","",IF(E6=4,IF(G6&gt;=3.5,"1 · Crítico","2 · Mayor"),IF(G6&gt;=3.5,"1 · Crítico",IF(G6&gt;=2.5,"2 · Mayor",IF(G6&gt;=1.5,"3 · Menor",IF(G6&gt;0,"4 · Cosmético",""))))))</f>
      </c>
      <c r="I6" s="13">
        <v>1</v>
      </c>
      <c r="J6" s="13">
        <f>IF(OR(G6="",I6=""),"",IF(AND(G6&gt;=2.5,I6&lt;=2),"Ahora",IF(G6&gt;=2.5,"Planificar",IF(I6&lt;=2,"Rellenar","Descartar"))))</f>
      </c>
      <c r="K6" s="13">
        <f>IF($A6="","",IFERROR(VLOOKUP($A6,Hallazgos!$A:$H,7,FALSE),""))</f>
      </c>
      <c r="L6" s="13">
        <f>IF($A6="","",IF(COUNTIF(Hallazgos!$A$2:$A$1000,$A6)=0,"sin vínculo",IF(EXACT($B6,IFERROR(VLOOKUP($A6,Hallazgos!$A:$H,2,FALSE),"")),"ok","texto divergente")))</f>
      </c>
      <c r="M6" s="13">
        <f>IF(OR(G6="",E6&lt;&gt;4),"",IF(G6&lt;2.5,"sí",""))</f>
      </c>
    </row>
    <row r="7" spans="1:13" s="3" customFormat="1" x14ac:dyDescent="0.25">
      <c r="A7" s="4" t="s">
        <v>60</v>
      </c>
      <c r="B7" s="4">
        <f>IF($A7="","",IFERROR(VLOOKUP($A7,Hallazgos!$A:$H,2,FALSE),""))</f>
      </c>
      <c r="C7" s="4">
        <f>IF($A7="","",IFERROR(VLOOKUP($A7,Hallazgos!$A:$H,5,FALSE),""))</f>
      </c>
      <c r="D7" s="4" t="s">
        <v>60</v>
      </c>
      <c r="E7" s="4" t="s">
        <v>60</v>
      </c>
      <c r="F7" s="4" t="s">
        <v>60</v>
      </c>
      <c r="G7" s="4">
        <f>IF(COUNTA(D7:F7)&lt;3,"",ROUND(D7*0.4+E7*0.4+F7*0.2,1))</f>
      </c>
      <c r="H7" s="4">
        <f>IF(G7="","",IF(E7=4,IF(G7&gt;=3.5,"1 · Crítico","2 · Mayor"),IF(G7&gt;=3.5,"1 · Crítico",IF(G7&gt;=2.5,"2 · Mayor",IF(G7&gt;=1.5,"3 · Menor",IF(G7&gt;0,"4 · Cosmético",""))))))</f>
      </c>
      <c r="I7" s="4" t="s">
        <v>60</v>
      </c>
      <c r="J7" s="4">
        <f>IF(OR(G7="",I7=""),"",IF(AND(G7&gt;=2.5,I7&lt;=2),"Ahora",IF(G7&gt;=2.5,"Planificar",IF(I7&lt;=2,"Rellenar","Descartar"))))</f>
      </c>
      <c r="K7" s="4">
        <f>IF($A7="","",IFERROR(VLOOKUP($A7,Hallazgos!$A:$H,7,FALSE),""))</f>
      </c>
      <c r="L7" s="4">
        <f>IF($A7="","",IF(COUNTIF(Hallazgos!$A$2:$A$1000,$A7)=0,"sin vínculo",IF(EXACT($B7,IFERROR(VLOOKUP($A7,Hallazgos!$A:$H,2,FALSE),"")),"ok","texto divergente")))</f>
      </c>
      <c r="M7" s="4">
        <f>IF(OR(G7="",E7&lt;&gt;4),"",IF(G7&lt;2.5,"sí",""))</f>
      </c>
    </row>
  </sheetData>
  <autoFilter ref="A1:M1000"/>
  <dataValidations count="4">
    <dataValidation type="list" showInputMessage="1" promptTitle="Rúbrica" prompt="4 = Todos · 3 = Mayoría · 2 = Algunos · 1 = Aislado" showErrorMessage="1" errorStyle="stop" errorTitle="Valor fuera de la rúbrica" error="Usa uno de los valores de la hoja Rubrica." sqref="D2:D1000">
      <formula1>=Rubrica!$J$2:$J$5</formula1>
    </dataValidation>
    <dataValidation type="list" showInputMessage="1" promptTitle="Rúbrica" prompt="4 = Bloquea · 3 = Retrasa · 2 = Molesta · 1 = Cosmético" showErrorMessage="1" errorStyle="stop" errorTitle="Valor fuera de la rúbrica" error="Usa uno de los valores de la hoja Rubrica." sqref="E2:E1000">
      <formula1>=Rubrica!$J$2:$J$5</formula1>
    </dataValidation>
    <dataValidation type="list" showInputMessage="1" promptTitle="Rúbrica" prompt="4 = No se supera · 3 = Se supera con esfuerzo · 2 = Se supera al segundo intento · 1 = Puntual" showErrorMessage="1" errorStyle="stop" errorTitle="Valor fuera de la rúbrica" error="Usa uno de los valores de la hoja Rubrica." sqref="F2:F1000">
      <formula1>=Rubrica!$J$2:$J$5</formula1>
    </dataValidation>
    <dataValidation type="list" showInputMessage="1" promptTitle="Rúbrica" prompt="1 bajo · 2 medio · 3 alto" showErrorMessage="1" errorStyle="stop" errorTitle="Valor fuera de la rúbrica" error="Usa uno de los valores de la hoja Rubrica." sqref="I2:I1000">
      <formula1>=Rubrica!$L$2:$L$4</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3" width="46" customWidth="1"/>
    <col min="4" max="4" width="26" customWidth="1"/>
    <col min="5" max="5" width="12" customWidth="1"/>
  </cols>
  <sheetData>
    <row r="1" spans="1:5" s="1" customFormat="1" x14ac:dyDescent="0.25">
      <c r="A1" s="2" t="s">
        <v>163</v>
      </c>
      <c r="B1" s="2" t="s">
        <v>1</v>
      </c>
      <c r="C1" s="2" t="s">
        <v>164</v>
      </c>
      <c r="D1" s="7" t="s">
        <v>165</v>
      </c>
      <c r="E1" s="7" t="s">
        <v>1</v>
      </c>
    </row>
    <row r="2" spans="1:5" s="3" customFormat="1" x14ac:dyDescent="0.25">
      <c r="A2" s="4" t="s">
        <v>166</v>
      </c>
      <c r="B2" s="4">
        <f>COUNTIFS(Severidad!B2:B1000,"?*",Severidad!K2:K1000,"&lt;&gt;EJ")</f>
      </c>
      <c r="C2" s="4" t="s">
        <v>167</v>
      </c>
      <c r="D2" s="4" t="s">
        <v>168</v>
      </c>
      <c r="E2" s="4">
        <f>COUNTIF('Mapa de análisis'!$G$2:$G$1000,"EJ")+COUNTIF(Hallazgos!$G$2:$G$1000,"EJ")+COUNTIF(Severidad!$K$2:$K$1000,"EJ")</f>
      </c>
    </row>
    <row r="3" spans="1:5" s="3" customFormat="1" x14ac:dyDescent="0.25">
      <c r="A3" s="4" t="s">
        <v>169</v>
      </c>
      <c r="B3" s="4">
        <f>IFERROR(AVERAGEIFS(Severidad!G2:G1000,Severidad!K2:K1000,"&lt;&gt;EJ"),"—")</f>
      </c>
      <c r="C3" s="4" t="s">
        <v>170</v>
      </c>
      <c r="D3" s="4" t="s">
        <v>171</v>
      </c>
      <c r="E3" s="4">
        <f>COUNTIF(Severidad!$L$2:$L$1000,"sin vínculo")</f>
      </c>
    </row>
    <row r="4" spans="1:5" s="3" customFormat="1" x14ac:dyDescent="0.25">
      <c r="A4" s="4" t="s">
        <v>172</v>
      </c>
      <c r="B4" s="4">
        <f>COUNTIFS(Severidad!J2:J1000,"Ahora",Severidad!K2:K1000,"&lt;&gt;EJ")</f>
      </c>
      <c r="C4" s="4" t="s">
        <v>173</v>
      </c>
      <c r="D4" s="4" t="s">
        <v>174</v>
      </c>
      <c r="E4" s="4">
        <f>COUNTIF(Severidad!$L$2:$L$1000,"texto divergente")</f>
      </c>
    </row>
    <row r="5" spans="1:5" s="3" customFormat="1" x14ac:dyDescent="0.25">
      <c r="A5" s="4" t="s">
        <v>175</v>
      </c>
      <c r="B5" s="4">
        <f>COUNTIF('Mapa de análisis'!$G$2:$G$1000,"EJ")+COUNTIF(Hallazgos!$G$2:$G$1000,"EJ")+COUNTIF(Severidad!$K$2:$K$1000,"EJ")+COUNTIF(Severidad!$L$2:$L$1000,"sin vínculo")+COUNTIF(Severidad!$L$2:$L$1000,"texto divergente")+COUNTIF(Hallazgos!$H$2:$H$1000,"sin puntuar")</f>
      </c>
      <c r="C5" s="4" t="s">
        <v>176</v>
      </c>
      <c r="D5" s="4" t="s">
        <v>177</v>
      </c>
      <c r="E5" s="4">
        <f>COUNTIF(Hallazgos!$H$2:$H$1000,"sin puntuar")</f>
      </c>
    </row>
    <row r="7" spans="1:4" x14ac:dyDescent="0.25">
      <c r="A7" s="5" t="s">
        <v>178</v>
      </c>
      <c r="D7" s="6" t="s">
        <v>179</v>
      </c>
    </row>
    <row r="8" spans="1:2" s="1" customFormat="1" x14ac:dyDescent="0.25">
      <c r="A8" s="2" t="s">
        <v>98</v>
      </c>
      <c r="B8" s="2" t="s">
        <v>180</v>
      </c>
    </row>
    <row r="9" spans="1:2" s="8" customFormat="1" x14ac:dyDescent="0.25">
      <c r="A9" s="9" t="s">
        <v>101</v>
      </c>
      <c r="B9" s="9">
        <f>COUNTIFS(Severidad!$H$2:$H$1000,$A9,Severidad!$K$2:$K$1000,"&lt;&gt;EJ")</f>
      </c>
    </row>
    <row r="10" spans="1:2" s="8" customFormat="1" x14ac:dyDescent="0.25">
      <c r="A10" s="10" t="s">
        <v>104</v>
      </c>
      <c r="B10" s="10">
        <f>COUNTIFS(Severidad!$H$2:$H$1000,$A10,Severidad!$K$2:$K$1000,"&lt;&gt;EJ")</f>
      </c>
    </row>
    <row r="11" spans="1:2" s="8" customFormat="1" x14ac:dyDescent="0.25">
      <c r="A11" s="11" t="s">
        <v>107</v>
      </c>
      <c r="B11" s="11">
        <f>COUNTIFS(Severidad!$H$2:$H$1000,$A11,Severidad!$K$2:$K$1000,"&lt;&gt;EJ")</f>
      </c>
    </row>
    <row r="12" spans="1:2" s="8" customFormat="1" x14ac:dyDescent="0.25">
      <c r="A12" s="12" t="s">
        <v>110</v>
      </c>
      <c r="B12" s="12">
        <f>COUNTIFS(Severidad!$H$2:$H$1000,$A12,Severidad!$K$2:$K$1000,"&lt;&gt;EJ")</f>
      </c>
    </row>
    <row r="14" spans="1:1" x14ac:dyDescent="0.25">
      <c r="A14" s="5" t="s">
        <v>181</v>
      </c>
    </row>
    <row r="15" spans="1:1" x14ac:dyDescent="0.25">
      <c r="A15" s="6" t="s">
        <v>182</v>
      </c>
    </row>
    <row r="16" spans="1:3" s="1" customFormat="1" x14ac:dyDescent="0.25">
      <c r="A16" s="2" t="s">
        <v>183</v>
      </c>
      <c r="B16" s="2" t="s">
        <v>180</v>
      </c>
      <c r="C16" s="2" t="s">
        <v>184</v>
      </c>
    </row>
    <row r="17" spans="1:3" s="3" customFormat="1" x14ac:dyDescent="0.25">
      <c r="A17" s="4" t="s">
        <v>53</v>
      </c>
      <c r="B17" s="4">
        <f>COUNTIFS(Severidad!$C$2:$C$1000,$A17,Severidad!$K$2:$K$1000,"&lt;&gt;EJ")</f>
      </c>
      <c r="C17" s="4">
        <f>IFERROR(AVERAGEIFS(Severidad!$G$2:$G$1000,Severidad!$C$2:$C$1000,$A17,Severidad!$K$2:$K$1000,"&lt;&gt;EJ"),"—")</f>
      </c>
    </row>
    <row r="18" spans="1:3" s="3" customFormat="1" x14ac:dyDescent="0.25">
      <c r="A18" s="4" t="s">
        <v>59</v>
      </c>
      <c r="B18" s="4">
        <f>COUNTIFS(Severidad!$C$2:$C$1000,$A18,Severidad!$K$2:$K$1000,"&lt;&gt;EJ")</f>
      </c>
      <c r="C18" s="4">
        <f>IFERROR(AVERAGEIFS(Severidad!$G$2:$G$1000,Severidad!$C$2:$C$1000,$A18,Severidad!$K$2:$K$1000,"&lt;&gt;EJ"),"—")</f>
      </c>
    </row>
    <row r="19" spans="1:3" s="3" customFormat="1" x14ac:dyDescent="0.25">
      <c r="A19" s="4" t="s">
        <v>65</v>
      </c>
      <c r="B19" s="4">
        <f>COUNTIFS(Severidad!$C$2:$C$1000,$A19,Severidad!$K$2:$K$1000,"&lt;&gt;EJ")</f>
      </c>
      <c r="C19" s="4">
        <f>IFERROR(AVERAGEIFS(Severidad!$G$2:$G$1000,Severidad!$C$2:$C$1000,$A19,Severidad!$K$2:$K$1000,"&lt;&gt;EJ"),"—")</f>
      </c>
    </row>
    <row r="20" spans="1:3" s="3" customFormat="1" x14ac:dyDescent="0.25">
      <c r="A20" s="4" t="s">
        <v>70</v>
      </c>
      <c r="B20" s="4">
        <f>COUNTIFS(Severidad!$C$2:$C$1000,$A20,Severidad!$K$2:$K$1000,"&lt;&gt;EJ")</f>
      </c>
      <c r="C20" s="4">
        <f>IFERROR(AVERAGEIFS(Severidad!$G$2:$G$1000,Severidad!$C$2:$C$1000,$A20,Severidad!$K$2:$K$1000,"&lt;&gt;EJ"),"—")</f>
      </c>
    </row>
    <row r="21" spans="1:3" s="3" customFormat="1" x14ac:dyDescent="0.25">
      <c r="A21" s="4" t="s">
        <v>74</v>
      </c>
      <c r="B21" s="4">
        <f>COUNTIFS(Severidad!$C$2:$C$1000,$A21,Severidad!$K$2:$K$1000,"&lt;&gt;EJ")</f>
      </c>
      <c r="C21" s="4">
        <f>IFERROR(AVERAGEIFS(Severidad!$G$2:$G$1000,Severidad!$C$2:$C$1000,$A21,Severidad!$K$2:$K$1000,"&lt;&gt;EJ"),"—")</f>
      </c>
    </row>
    <row r="22" spans="1:3" s="3" customFormat="1" x14ac:dyDescent="0.25">
      <c r="A22" s="4" t="s">
        <v>75</v>
      </c>
      <c r="B22" s="4">
        <f>COUNTIFS(Severidad!$C$2:$C$1000,$A22,Severidad!$K$2:$K$1000,"&lt;&gt;EJ")</f>
      </c>
      <c r="C22" s="4">
        <f>IFERROR(AVERAGEIFS(Severidad!$G$2:$G$1000,Severidad!$C$2:$C$1000,$A22,Severidad!$K$2:$K$1000,"&lt;&gt;EJ"),"—")</f>
      </c>
    </row>
    <row r="24" spans="1:1" x14ac:dyDescent="0.25">
      <c r="A24" s="5" t="s">
        <v>185</v>
      </c>
    </row>
    <row r="25" spans="1:2" s="1" customFormat="1" x14ac:dyDescent="0.25">
      <c r="A25" s="2" t="s">
        <v>49</v>
      </c>
      <c r="B25" s="2" t="s">
        <v>180</v>
      </c>
    </row>
    <row r="26" spans="1:2" s="3" customFormat="1" x14ac:dyDescent="0.25">
      <c r="A26" s="4" t="s">
        <v>55</v>
      </c>
      <c r="B26" s="4">
        <f>COUNTIFS(Hallazgos!$C$2:$C$1000,$A26,Hallazgos!$G$2:$G$1000,"&lt;&gt;EJ")</f>
      </c>
    </row>
    <row r="27" spans="1:2" s="3" customFormat="1" x14ac:dyDescent="0.25">
      <c r="A27" s="4" t="s">
        <v>61</v>
      </c>
      <c r="B27" s="4">
        <f>COUNTIFS(Hallazgos!$C$2:$C$1000,$A27,Hallazgos!$G$2:$G$1000,"&lt;&gt;EJ")</f>
      </c>
    </row>
    <row r="28" spans="1:2" s="3" customFormat="1" x14ac:dyDescent="0.25">
      <c r="A28" s="4" t="s">
        <v>66</v>
      </c>
      <c r="B28" s="4">
        <f>COUNTIFS(Hallazgos!$C$2:$C$1000,$A28,Hallazgos!$G$2:$G$1000,"&lt;&gt;EJ")</f>
      </c>
    </row>
    <row r="29" spans="1:2" s="3" customFormat="1" x14ac:dyDescent="0.25">
      <c r="A29" s="4" t="s">
        <v>71</v>
      </c>
      <c r="B29" s="4">
        <f>COUNTIFS(Hallazgos!$C$2:$C$1000,$A29,Hallazgos!$G$2:$G$1000,"&lt;&gt;EJ")</f>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Instrucciones</vt:lpstr>
      <vt:lpstr>Rubrica</vt:lpstr>
      <vt:lpstr>Mapa de análisis</vt:lpstr>
      <vt:lpstr>Hallazgos</vt:lpstr>
      <vt:lpstr>Severidad</vt:lpstr>
      <vt:lpstr>Resumen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UXR SpA · Paulina Contreras</dc:creator>
  <dc:title/>
  <dc:subject/>
  <dc:description/>
  <cp:keywords/>
  <cp:category/>
  <cp:lastModifiedBy>UXR SpA · Paulina Contreras</cp:lastModifiedBy>
  <dcterms:created xsi:type="dcterms:W3CDTF">2026-09-30T19:16:42Z</dcterms:created>
  <dcterms:modified xsi:type="dcterms:W3CDTF">2026-09-30T19:16:42Z</dcterms:modified>
</cp:coreProperties>
</file>